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9" i="1"/>
  <c r="K10" i="1"/>
  <c r="K31" i="1"/>
  <c r="K30" i="1"/>
  <c r="L30" i="1" s="1"/>
  <c r="K28" i="1"/>
  <c r="K4" i="1"/>
  <c r="K27" i="1"/>
  <c r="K2" i="1"/>
  <c r="K20" i="1"/>
  <c r="L3" i="1"/>
  <c r="L4" i="1"/>
  <c r="L5" i="1"/>
  <c r="L6" i="1"/>
  <c r="L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2" i="1"/>
  <c r="K38" i="1"/>
  <c r="K37" i="1"/>
  <c r="K33" i="1"/>
  <c r="K26" i="1"/>
  <c r="K16" i="1"/>
  <c r="K15" i="1"/>
  <c r="K13" i="1"/>
  <c r="K23" i="1"/>
  <c r="K3" i="1"/>
  <c r="J3" i="1" l="1"/>
  <c r="J4" i="1"/>
  <c r="J5" i="1"/>
  <c r="J6" i="1"/>
  <c r="J7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" i="1"/>
  <c r="I3" i="1"/>
  <c r="I4" i="1"/>
  <c r="I5" i="1"/>
  <c r="I6" i="1"/>
  <c r="I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2" i="1"/>
</calcChain>
</file>

<file path=xl/sharedStrings.xml><?xml version="1.0" encoding="utf-8"?>
<sst xmlns="http://schemas.openxmlformats.org/spreadsheetml/2006/main" count="90" uniqueCount="61">
  <si>
    <t>N</t>
  </si>
  <si>
    <t>ენალაპრილი 10მგ</t>
  </si>
  <si>
    <t>ენალაპრილი 20მგ</t>
  </si>
  <si>
    <t>ლოსარტანი 100მგ</t>
  </si>
  <si>
    <t>ამლოდიპინი 5მგ</t>
  </si>
  <si>
    <t>მეტოპროლოლი 100მგ</t>
  </si>
  <si>
    <t>ამიოდარონი 200მგ</t>
  </si>
  <si>
    <t>ვარფარინი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</si>
  <si>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</si>
  <si>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</si>
  <si>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</si>
  <si>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</si>
  <si>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ატორვასტატინი 20მგ</t>
  </si>
  <si>
    <t>მეტფორმინი 1000მგ</t>
  </si>
  <si>
    <t>გლიკლაზიდი 60მგ</t>
  </si>
  <si>
    <t>გლიმეპირიდი 2მგ</t>
  </si>
  <si>
    <t>თიამაზოლი 5მგ</t>
  </si>
  <si>
    <t>ლევოთიროქსინი  50მკგ</t>
  </si>
  <si>
    <t>ბუდესონიდი 0.5მგ/2მლ</t>
  </si>
  <si>
    <t xml:space="preserve">სალმეტეროლი/ფლუტიკაზონი   50მკგ/250მკგ საინჰალაციო ფხვნილი                   </t>
  </si>
  <si>
    <t>სალბუტამოლი 100მკგ დოზა საინჰალაციო აეროზოლი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</si>
  <si>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</si>
  <si>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მეთილპრედნიზოლონი 16მგ</t>
  </si>
  <si>
    <t>მედიკამენტის საერთაშორისო არაპატენტური დასახელება</t>
  </si>
  <si>
    <t>იზოსორბიდის მონონიტრატი 40მგ</t>
  </si>
  <si>
    <t>გული</t>
  </si>
  <si>
    <t>დიაბეტი</t>
  </si>
  <si>
    <t>ფილტვი</t>
  </si>
  <si>
    <t>დაავადება</t>
  </si>
  <si>
    <t>ფარისებრი</t>
  </si>
  <si>
    <t>ატორვასტატინი 10მგ</t>
  </si>
  <si>
    <t>ატორვასტატინი 40მგ</t>
  </si>
  <si>
    <t>ლოსარტან/ჰიდროქლორთიაზიდი 50/12.5მგ</t>
  </si>
  <si>
    <t>ნებივოლოლი 5მგ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</si>
  <si>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</si>
  <si>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</si>
  <si>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პარკინსონი</t>
  </si>
  <si>
    <t>ლევოდოპა,კარბიდოპა 250მგ/25მგ</t>
  </si>
  <si>
    <t>ლევოდოპა,ბენსერაზიდის ჰიდროქლორიდი 100მგ/25მგ</t>
  </si>
  <si>
    <t>ეპილეფსია</t>
  </si>
  <si>
    <t>ლევეტირაცეტამი 500მგ</t>
  </si>
  <si>
    <t>კარბამაზეპინი 200მგ</t>
  </si>
  <si>
    <t>ნატრიუმის ვალპროატი 300მგ</t>
  </si>
  <si>
    <t>ნატრიუმის ვალპროატი 500მგ</t>
  </si>
  <si>
    <t>ლამოტრიჯინი 100მგ</t>
  </si>
  <si>
    <t>ლამოტრიჯინი 25მგ</t>
  </si>
  <si>
    <t>ბისოპროლოლი 5მგ</t>
  </si>
  <si>
    <t xml:space="preserve">სალმეტეროლი/ფლუტიკაზონი   50მკგ/500მკგ საინჰალაციო ფხვნილი                   </t>
  </si>
  <si>
    <t xml:space="preserve">პერინდოპრილ /ამლოდიპინი 4მგ/5მგ </t>
  </si>
  <si>
    <t xml:space="preserve">პერინდოპრილ /ამლოდიპინი 8მგ/10მგ  </t>
  </si>
  <si>
    <t>პერინდოპრილ/ინდაპამიდი 4მგ/1.25მგ</t>
  </si>
  <si>
    <t>ჰიდროქლორთიაზიდი 25მგ</t>
  </si>
  <si>
    <t>რაოდენობა ქვეყნის მასშტაბით</t>
  </si>
  <si>
    <t>რაოდენობა საწყობში</t>
  </si>
  <si>
    <t>აპრილი ხარჯვა</t>
  </si>
  <si>
    <t>მაისი ხარჯვა</t>
  </si>
  <si>
    <t>ივნისი ხარჯვა</t>
  </si>
  <si>
    <t>3 თვის საშუალო ხარჯვა</t>
  </si>
  <si>
    <t>მარაგი 29.07.19</t>
  </si>
  <si>
    <t>რაოდენობა ქვეყნის მასშტაბით + შესყიდული/მოსაწოდებელი რაოდენობა</t>
  </si>
  <si>
    <t>მარაგი მოსაწოდებელი რაოდენობის მიღების შემდეგ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</si>
</sst>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" fontId="5" fillId="6" borderId="1" xfId="1" applyNumberFormat="1" applyFont="1" applyFill="1" applyBorder="1" applyAlignment="1">
      <alignment horizontal="center" vertical="center" wrapText="1"/>
    </xf>
    <xf numFmtId="2" fontId="5" fillId="6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7" fillId="2" borderId="2" xfId="0" applyFont="1" applyFill="1" applyBorder="1" applyAlignment="1"/>
    <xf numFmtId="0" fontId="7" fillId="2" borderId="3" xfId="0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0" fontId="7" fillId="2" borderId="1" xfId="0" applyFont="1" applyFill="1" applyBorder="1"/>
    <xf numFmtId="164" fontId="7" fillId="2" borderId="3" xfId="0" applyNumberFormat="1" applyFont="1" applyFill="1" applyBorder="1" applyAlignment="1">
      <alignment horizontal="right"/>
    </xf>
    <xf numFmtId="0" fontId="7" fillId="10" borderId="1" xfId="0" applyFont="1" applyFill="1" applyBorder="1"/>
    <xf numFmtId="0" fontId="6" fillId="11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7" fillId="10" borderId="2" xfId="0" applyFont="1" applyFill="1" applyBorder="1" applyAlignme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R8" sqref="R8"/>
    </sheetView>
  </sheetViews>
  <sheetFormatPr defaultRowHeight="15"/>
  <cols>
    <col min="1" max="1" width="5.28515625" style="1" customWidth="1"/>
    <col min="2" max="2" width="9.85546875" style="1" customWidth="1"/>
    <col min="3" max="3" width="18.7109375" style="1" customWidth="1"/>
    <col min="4" max="5" width="13.85546875" style="1" customWidth="1"/>
    <col min="6" max="9" width="10.85546875" style="1" customWidth="1"/>
    <col min="10" max="10" width="9.42578125" style="1" bestFit="1" customWidth="1"/>
    <col min="11" max="11" width="24.5703125" style="1" customWidth="1"/>
    <col min="12" max="12" width="19.7109375" style="1" customWidth="1"/>
    <col min="13" max="16384" width="9.140625" style="1"/>
  </cols>
  <sheetData>
    <row r="1" spans="1:12" ht="62.25" customHeight="1">
      <c r="A1" s="8" t="s">
        <v>0</v>
      </c>
      <c r="B1" s="8" t="s">
        <v>28</v>
      </c>
      <c r="C1" s="9" t="s">
        <v>23</v>
      </c>
      <c r="D1" s="15" t="s">
        <v>52</v>
      </c>
      <c r="E1" s="29" t="s">
        <v>53</v>
      </c>
      <c r="F1" s="29" t="s">
        <v>54</v>
      </c>
      <c r="G1" s="29" t="s">
        <v>55</v>
      </c>
      <c r="H1" s="29" t="s">
        <v>56</v>
      </c>
      <c r="I1" s="29" t="s">
        <v>57</v>
      </c>
      <c r="J1" s="29" t="s">
        <v>58</v>
      </c>
      <c r="K1" s="40" t="s">
        <v>59</v>
      </c>
      <c r="L1" s="40" t="s">
        <v>60</v>
      </c>
    </row>
    <row r="2" spans="1:12" ht="20.25" customHeight="1">
      <c r="A2" s="30">
        <v>1</v>
      </c>
      <c r="B2" s="30" t="s">
        <v>25</v>
      </c>
      <c r="C2" s="18" t="s">
        <v>1</v>
      </c>
      <c r="D2" s="34">
        <v>86120</v>
      </c>
      <c r="E2" s="34">
        <v>700</v>
      </c>
      <c r="F2" s="32">
        <v>40399</v>
      </c>
      <c r="G2" s="32">
        <v>19763</v>
      </c>
      <c r="H2" s="35">
        <v>59338</v>
      </c>
      <c r="I2" s="36">
        <f>AVERAGE(F2:H2)</f>
        <v>39833.333333333336</v>
      </c>
      <c r="J2" s="38">
        <f>D2/I2</f>
        <v>2.1620083682008366</v>
      </c>
      <c r="K2" s="42">
        <f>600540+86120</f>
        <v>686660</v>
      </c>
      <c r="L2" s="41">
        <f>K2/I2</f>
        <v>17.238326359832634</v>
      </c>
    </row>
    <row r="3" spans="1:12" ht="19.5" customHeight="1">
      <c r="A3" s="31"/>
      <c r="B3" s="31"/>
      <c r="C3" s="3" t="s">
        <v>2</v>
      </c>
      <c r="D3" s="37">
        <v>625350</v>
      </c>
      <c r="E3" s="37">
        <v>272067</v>
      </c>
      <c r="F3" s="33">
        <v>139596</v>
      </c>
      <c r="G3" s="33">
        <v>194005</v>
      </c>
      <c r="H3" s="33">
        <v>136480</v>
      </c>
      <c r="I3" s="36">
        <f t="shared" ref="I3:I44" si="0">AVERAGE(F3:H3)</f>
        <v>156693.66666666666</v>
      </c>
      <c r="J3" s="38">
        <f t="shared" ref="J3:J44" si="1">D3/I3</f>
        <v>3.9909079499065059</v>
      </c>
      <c r="K3" s="39">
        <f>625350+700000</f>
        <v>1325350</v>
      </c>
      <c r="L3" s="41">
        <f t="shared" ref="L3:L44" si="2">K3/I3</f>
        <v>8.4582231572856603</v>
      </c>
    </row>
    <row r="4" spans="1:12" ht="25.5" customHeight="1">
      <c r="A4" s="21">
        <v>2</v>
      </c>
      <c r="B4" s="20" t="s">
        <v>25</v>
      </c>
      <c r="C4" s="22" t="s">
        <v>3</v>
      </c>
      <c r="D4" s="37">
        <v>489293</v>
      </c>
      <c r="E4" s="37">
        <v>309497</v>
      </c>
      <c r="F4" s="37">
        <v>29314</v>
      </c>
      <c r="G4" s="37">
        <v>60741</v>
      </c>
      <c r="H4" s="37">
        <v>98119</v>
      </c>
      <c r="I4" s="36">
        <f t="shared" si="0"/>
        <v>62724.666666666664</v>
      </c>
      <c r="J4" s="38">
        <f t="shared" si="1"/>
        <v>7.8006472732683587</v>
      </c>
      <c r="K4" s="39">
        <f>529056+489293</f>
        <v>1018349</v>
      </c>
      <c r="L4" s="41">
        <f t="shared" si="2"/>
        <v>16.235223782244095</v>
      </c>
    </row>
    <row r="5" spans="1:12" ht="36">
      <c r="A5" s="14">
        <v>3</v>
      </c>
      <c r="B5" s="14" t="s">
        <v>25</v>
      </c>
      <c r="C5" s="3" t="s">
        <v>32</v>
      </c>
      <c r="D5" s="37">
        <v>1533360</v>
      </c>
      <c r="E5" s="37">
        <v>1275028</v>
      </c>
      <c r="F5" s="37">
        <v>37560</v>
      </c>
      <c r="G5" s="37">
        <v>1494</v>
      </c>
      <c r="H5" s="37">
        <v>137049</v>
      </c>
      <c r="I5" s="36">
        <f t="shared" si="0"/>
        <v>58701</v>
      </c>
      <c r="J5" s="38">
        <f t="shared" si="1"/>
        <v>26.121531149384168</v>
      </c>
      <c r="K5" s="37">
        <v>1533360</v>
      </c>
      <c r="L5" s="41">
        <f t="shared" si="2"/>
        <v>26.121531149384168</v>
      </c>
    </row>
    <row r="6" spans="1:12" ht="36">
      <c r="A6" s="43">
        <v>4</v>
      </c>
      <c r="B6" s="43" t="s">
        <v>25</v>
      </c>
      <c r="C6" s="3" t="s">
        <v>48</v>
      </c>
      <c r="D6" s="37">
        <v>639290</v>
      </c>
      <c r="E6" s="37">
        <v>496653</v>
      </c>
      <c r="F6" s="33">
        <v>35864</v>
      </c>
      <c r="G6" s="33">
        <v>52134</v>
      </c>
      <c r="H6" s="33">
        <v>38211</v>
      </c>
      <c r="I6" s="36">
        <f t="shared" si="0"/>
        <v>42069.666666666664</v>
      </c>
      <c r="J6" s="38">
        <f t="shared" si="1"/>
        <v>15.195984438510726</v>
      </c>
      <c r="K6" s="37">
        <v>639290</v>
      </c>
      <c r="L6" s="41">
        <f t="shared" si="2"/>
        <v>15.195984438510726</v>
      </c>
    </row>
    <row r="7" spans="1:12" ht="36">
      <c r="A7" s="44"/>
      <c r="B7" s="44"/>
      <c r="C7" s="3" t="s">
        <v>49</v>
      </c>
      <c r="D7" s="37">
        <v>664490</v>
      </c>
      <c r="E7" s="37">
        <v>433443</v>
      </c>
      <c r="F7" s="33">
        <v>59143</v>
      </c>
      <c r="G7" s="33">
        <v>92878</v>
      </c>
      <c r="H7" s="33">
        <v>73466</v>
      </c>
      <c r="I7" s="36">
        <f t="shared" si="0"/>
        <v>75162.333333333328</v>
      </c>
      <c r="J7" s="38">
        <f t="shared" si="1"/>
        <v>8.8407313947145525</v>
      </c>
      <c r="K7" s="37">
        <v>664490</v>
      </c>
      <c r="L7" s="41">
        <f t="shared" si="2"/>
        <v>8.8407313947145525</v>
      </c>
    </row>
    <row r="8" spans="1:12" ht="60.75" customHeight="1">
      <c r="A8" s="14">
        <v>5</v>
      </c>
      <c r="B8" s="14" t="s">
        <v>25</v>
      </c>
      <c r="C8" s="3" t="s">
        <v>50</v>
      </c>
      <c r="D8" s="37"/>
      <c r="E8" s="37"/>
      <c r="F8" s="37"/>
      <c r="G8" s="37"/>
      <c r="H8" s="37"/>
      <c r="I8" s="36"/>
      <c r="J8" s="38"/>
      <c r="K8" s="37"/>
      <c r="L8" s="41"/>
    </row>
    <row r="9" spans="1:12" ht="32.25" customHeight="1">
      <c r="A9" s="14">
        <v>6</v>
      </c>
      <c r="B9" s="14" t="s">
        <v>25</v>
      </c>
      <c r="C9" s="3" t="s">
        <v>51</v>
      </c>
      <c r="D9" s="37">
        <v>499542</v>
      </c>
      <c r="E9" s="37">
        <v>307940</v>
      </c>
      <c r="F9" s="37"/>
      <c r="G9" s="37"/>
      <c r="H9" s="37"/>
      <c r="I9" s="36"/>
      <c r="J9" s="38"/>
      <c r="K9" s="39">
        <f>2402964+499542</f>
        <v>2902506</v>
      </c>
      <c r="L9" s="41"/>
    </row>
    <row r="10" spans="1:12" ht="24">
      <c r="A10" s="4">
        <v>7</v>
      </c>
      <c r="B10" s="4" t="s">
        <v>25</v>
      </c>
      <c r="C10" s="3" t="s">
        <v>5</v>
      </c>
      <c r="D10" s="37">
        <v>157655</v>
      </c>
      <c r="E10" s="37">
        <v>45120</v>
      </c>
      <c r="F10" s="37">
        <v>27723</v>
      </c>
      <c r="G10" s="37">
        <v>8706</v>
      </c>
      <c r="H10" s="37">
        <v>20244</v>
      </c>
      <c r="I10" s="36">
        <f t="shared" si="0"/>
        <v>18891</v>
      </c>
      <c r="J10" s="38">
        <f t="shared" si="1"/>
        <v>8.3455084431739976</v>
      </c>
      <c r="K10" s="39">
        <f>407880+157655</f>
        <v>565535</v>
      </c>
      <c r="L10" s="41">
        <f t="shared" si="2"/>
        <v>29.936742364088719</v>
      </c>
    </row>
    <row r="11" spans="1:12" ht="30" customHeight="1">
      <c r="A11" s="25">
        <v>8</v>
      </c>
      <c r="B11" s="25" t="s">
        <v>25</v>
      </c>
      <c r="C11" s="3" t="s">
        <v>33</v>
      </c>
      <c r="D11" s="37">
        <v>1677058</v>
      </c>
      <c r="E11" s="37">
        <v>1458392</v>
      </c>
      <c r="F11" s="37">
        <v>41891</v>
      </c>
      <c r="G11" s="37">
        <v>60190</v>
      </c>
      <c r="H11" s="37">
        <v>48821</v>
      </c>
      <c r="I11" s="36">
        <f t="shared" si="0"/>
        <v>50300.666666666664</v>
      </c>
      <c r="J11" s="38">
        <f t="shared" si="1"/>
        <v>33.340671429139441</v>
      </c>
      <c r="K11" s="37">
        <v>1677058</v>
      </c>
      <c r="L11" s="41">
        <f t="shared" si="2"/>
        <v>33.340671429139441</v>
      </c>
    </row>
    <row r="12" spans="1:12">
      <c r="A12" s="14">
        <v>9</v>
      </c>
      <c r="B12" s="14" t="s">
        <v>25</v>
      </c>
      <c r="C12" s="3" t="s">
        <v>46</v>
      </c>
      <c r="D12" s="37">
        <v>1351353</v>
      </c>
      <c r="E12" s="37">
        <v>1143067</v>
      </c>
      <c r="F12" s="33">
        <v>42694</v>
      </c>
      <c r="G12" s="33">
        <v>62747</v>
      </c>
      <c r="H12" s="33">
        <v>57294</v>
      </c>
      <c r="I12" s="36">
        <f t="shared" si="0"/>
        <v>54245</v>
      </c>
      <c r="J12" s="38">
        <f t="shared" si="1"/>
        <v>24.912028758410912</v>
      </c>
      <c r="K12" s="37">
        <v>1351353</v>
      </c>
      <c r="L12" s="41">
        <f t="shared" si="2"/>
        <v>24.912028758410912</v>
      </c>
    </row>
    <row r="13" spans="1:12">
      <c r="A13" s="4">
        <v>10</v>
      </c>
      <c r="B13" s="4" t="s">
        <v>25</v>
      </c>
      <c r="C13" s="2" t="s">
        <v>6</v>
      </c>
      <c r="D13" s="37">
        <v>410303</v>
      </c>
      <c r="E13" s="37">
        <v>245758</v>
      </c>
      <c r="F13" s="37">
        <v>43428</v>
      </c>
      <c r="G13" s="37">
        <v>48226</v>
      </c>
      <c r="H13" s="37">
        <v>42926</v>
      </c>
      <c r="I13" s="36">
        <f t="shared" si="0"/>
        <v>44860</v>
      </c>
      <c r="J13" s="38">
        <f t="shared" si="1"/>
        <v>9.1462995987516713</v>
      </c>
      <c r="K13" s="39">
        <f>300000+410303</f>
        <v>710303</v>
      </c>
      <c r="L13" s="41">
        <f t="shared" si="2"/>
        <v>15.83377173428444</v>
      </c>
    </row>
    <row r="14" spans="1:12">
      <c r="A14" s="4">
        <v>11</v>
      </c>
      <c r="B14" s="4" t="s">
        <v>25</v>
      </c>
      <c r="C14" s="3" t="s">
        <v>7</v>
      </c>
      <c r="D14" s="37">
        <v>1483265</v>
      </c>
      <c r="E14" s="37">
        <v>1048945</v>
      </c>
      <c r="F14" s="33">
        <v>76555</v>
      </c>
      <c r="G14" s="33">
        <v>91362</v>
      </c>
      <c r="H14" s="33">
        <v>81645</v>
      </c>
      <c r="I14" s="36">
        <f t="shared" si="0"/>
        <v>83187.333333333328</v>
      </c>
      <c r="J14" s="38">
        <f t="shared" si="1"/>
        <v>17.830418893902117</v>
      </c>
      <c r="K14" s="37">
        <v>1483265</v>
      </c>
      <c r="L14" s="41">
        <f t="shared" si="2"/>
        <v>17.830418893902117</v>
      </c>
    </row>
    <row r="15" spans="1:12">
      <c r="A15" s="4">
        <v>12</v>
      </c>
      <c r="B15" s="4" t="s">
        <v>25</v>
      </c>
      <c r="C15" s="3" t="s">
        <v>9</v>
      </c>
      <c r="D15" s="37">
        <v>167327</v>
      </c>
      <c r="E15" s="37">
        <v>65700</v>
      </c>
      <c r="F15" s="37">
        <v>32649</v>
      </c>
      <c r="G15" s="37">
        <v>40360</v>
      </c>
      <c r="H15" s="37">
        <v>34243</v>
      </c>
      <c r="I15" s="36">
        <f t="shared" si="0"/>
        <v>35750.666666666664</v>
      </c>
      <c r="J15" s="38">
        <f t="shared" si="1"/>
        <v>4.6803882445082614</v>
      </c>
      <c r="K15" s="39">
        <f>160000+167327</f>
        <v>327327</v>
      </c>
      <c r="L15" s="41">
        <f t="shared" si="2"/>
        <v>9.1558292619251862</v>
      </c>
    </row>
    <row r="16" spans="1:12" ht="27" customHeight="1">
      <c r="A16" s="4">
        <v>13</v>
      </c>
      <c r="B16" s="4" t="s">
        <v>25</v>
      </c>
      <c r="C16" s="3" t="s">
        <v>11</v>
      </c>
      <c r="D16" s="37">
        <v>441085</v>
      </c>
      <c r="E16" s="37">
        <v>75798</v>
      </c>
      <c r="F16" s="33">
        <v>122394</v>
      </c>
      <c r="G16" s="33">
        <v>150475</v>
      </c>
      <c r="H16" s="33">
        <v>128078</v>
      </c>
      <c r="I16" s="36">
        <f t="shared" si="0"/>
        <v>133649</v>
      </c>
      <c r="J16" s="38">
        <f t="shared" si="1"/>
        <v>3.3003239829703177</v>
      </c>
      <c r="K16" s="39">
        <f>700000+441085</f>
        <v>1141085</v>
      </c>
      <c r="L16" s="41">
        <f t="shared" si="2"/>
        <v>8.5379239650128316</v>
      </c>
    </row>
    <row r="17" spans="1:12" ht="34.5" customHeight="1">
      <c r="A17" s="43">
        <v>14</v>
      </c>
      <c r="B17" s="43" t="s">
        <v>25</v>
      </c>
      <c r="C17" s="3" t="s">
        <v>30</v>
      </c>
      <c r="D17" s="37">
        <v>1355191</v>
      </c>
      <c r="E17" s="37">
        <v>1062687</v>
      </c>
      <c r="F17" s="33">
        <v>31870</v>
      </c>
      <c r="G17" s="33">
        <v>55468</v>
      </c>
      <c r="H17" s="33">
        <v>160557</v>
      </c>
      <c r="I17" s="36">
        <f t="shared" si="0"/>
        <v>82631.666666666672</v>
      </c>
      <c r="J17" s="38">
        <f t="shared" si="1"/>
        <v>16.400383226769396</v>
      </c>
      <c r="K17" s="37">
        <v>1355191</v>
      </c>
      <c r="L17" s="41">
        <f t="shared" si="2"/>
        <v>16.400383226769396</v>
      </c>
    </row>
    <row r="18" spans="1:12" ht="27.75" customHeight="1">
      <c r="A18" s="45"/>
      <c r="B18" s="45"/>
      <c r="C18" s="16" t="s">
        <v>12</v>
      </c>
      <c r="D18" s="37">
        <v>38243</v>
      </c>
      <c r="E18" s="37"/>
      <c r="F18" s="33">
        <v>148774</v>
      </c>
      <c r="G18" s="33">
        <v>155852</v>
      </c>
      <c r="H18" s="33">
        <v>51844</v>
      </c>
      <c r="I18" s="36">
        <f t="shared" si="0"/>
        <v>118823.33333333333</v>
      </c>
      <c r="J18" s="38">
        <f t="shared" si="1"/>
        <v>0.32184756080455579</v>
      </c>
      <c r="K18" s="37">
        <v>38243</v>
      </c>
      <c r="L18" s="41">
        <f t="shared" si="2"/>
        <v>0.32184756080455579</v>
      </c>
    </row>
    <row r="19" spans="1:12" ht="20.25" customHeight="1">
      <c r="A19" s="44"/>
      <c r="B19" s="44"/>
      <c r="C19" s="3" t="s">
        <v>31</v>
      </c>
      <c r="D19" s="37">
        <v>316923</v>
      </c>
      <c r="E19" s="37">
        <v>236266</v>
      </c>
      <c r="F19" s="33">
        <v>14267</v>
      </c>
      <c r="G19" s="33">
        <v>26388</v>
      </c>
      <c r="H19" s="33">
        <v>35192</v>
      </c>
      <c r="I19" s="36">
        <f t="shared" si="0"/>
        <v>25282.333333333332</v>
      </c>
      <c r="J19" s="38">
        <f t="shared" si="1"/>
        <v>12.535354068058066</v>
      </c>
      <c r="K19" s="37">
        <v>316923</v>
      </c>
      <c r="L19" s="41">
        <f t="shared" si="2"/>
        <v>12.535354068058066</v>
      </c>
    </row>
    <row r="20" spans="1:12" ht="31.5" customHeight="1">
      <c r="A20" s="25">
        <v>15</v>
      </c>
      <c r="B20" s="25" t="s">
        <v>25</v>
      </c>
      <c r="C20" s="3" t="s">
        <v>8</v>
      </c>
      <c r="D20" s="37">
        <v>198271</v>
      </c>
      <c r="E20" s="37">
        <v>83383</v>
      </c>
      <c r="F20" s="37">
        <v>81066</v>
      </c>
      <c r="G20" s="37">
        <v>98328</v>
      </c>
      <c r="H20" s="37">
        <v>85390</v>
      </c>
      <c r="I20" s="36">
        <f t="shared" si="0"/>
        <v>88261.333333333328</v>
      </c>
      <c r="J20" s="38">
        <f t="shared" si="1"/>
        <v>2.2464083932563903</v>
      </c>
      <c r="K20" s="39">
        <f>450000+198271+121520</f>
        <v>769791</v>
      </c>
      <c r="L20" s="41">
        <f t="shared" si="2"/>
        <v>8.7217241223034634</v>
      </c>
    </row>
    <row r="21" spans="1:12" ht="24">
      <c r="A21" s="4">
        <v>16</v>
      </c>
      <c r="B21" s="4" t="s">
        <v>25</v>
      </c>
      <c r="C21" s="3" t="s">
        <v>24</v>
      </c>
      <c r="D21" s="37">
        <v>63466</v>
      </c>
      <c r="E21" s="37">
        <v>28080</v>
      </c>
      <c r="F21" s="33">
        <v>9880</v>
      </c>
      <c r="G21" s="33">
        <v>10121</v>
      </c>
      <c r="H21" s="37">
        <v>7623</v>
      </c>
      <c r="I21" s="36">
        <f t="shared" si="0"/>
        <v>9208</v>
      </c>
      <c r="J21" s="38">
        <f t="shared" si="1"/>
        <v>6.8924847958297129</v>
      </c>
      <c r="K21" s="39">
        <f>43000+63466</f>
        <v>106466</v>
      </c>
      <c r="L21" s="41">
        <f t="shared" si="2"/>
        <v>11.562337098175499</v>
      </c>
    </row>
    <row r="22" spans="1:12">
      <c r="A22" s="4">
        <v>17</v>
      </c>
      <c r="B22" s="4" t="s">
        <v>25</v>
      </c>
      <c r="C22" s="3" t="s">
        <v>10</v>
      </c>
      <c r="D22" s="37">
        <v>771556</v>
      </c>
      <c r="E22" s="37">
        <v>519076</v>
      </c>
      <c r="F22" s="33">
        <v>28240</v>
      </c>
      <c r="G22" s="33">
        <v>39522</v>
      </c>
      <c r="H22" s="33">
        <v>28171</v>
      </c>
      <c r="I22" s="36">
        <f t="shared" si="0"/>
        <v>31977.666666666668</v>
      </c>
      <c r="J22" s="38">
        <f t="shared" si="1"/>
        <v>24.127964308423586</v>
      </c>
      <c r="K22" s="37">
        <v>771556</v>
      </c>
      <c r="L22" s="41">
        <f t="shared" si="2"/>
        <v>24.127964308423586</v>
      </c>
    </row>
    <row r="23" spans="1:12">
      <c r="A23" s="4">
        <v>18</v>
      </c>
      <c r="B23" s="4" t="s">
        <v>25</v>
      </c>
      <c r="C23" s="3" t="s">
        <v>4</v>
      </c>
      <c r="D23" s="37">
        <v>787445</v>
      </c>
      <c r="E23" s="37">
        <v>305907</v>
      </c>
      <c r="F23" s="33">
        <v>210577</v>
      </c>
      <c r="G23" s="33">
        <v>255545</v>
      </c>
      <c r="H23" s="33">
        <v>214704</v>
      </c>
      <c r="I23" s="36">
        <f t="shared" si="0"/>
        <v>226942</v>
      </c>
      <c r="J23" s="38">
        <f t="shared" si="1"/>
        <v>3.4698072635298889</v>
      </c>
      <c r="K23" s="39">
        <f>787445+1450000</f>
        <v>2237445</v>
      </c>
      <c r="L23" s="41">
        <f t="shared" si="2"/>
        <v>9.8591049695516908</v>
      </c>
    </row>
    <row r="24" spans="1:12" ht="36">
      <c r="A24" s="43">
        <v>19</v>
      </c>
      <c r="B24" s="43" t="s">
        <v>25</v>
      </c>
      <c r="C24" s="3" t="s">
        <v>34</v>
      </c>
      <c r="D24" s="37">
        <v>19782638</v>
      </c>
      <c r="E24" s="37">
        <v>15498677</v>
      </c>
      <c r="F24" s="33">
        <v>160108</v>
      </c>
      <c r="G24" s="33">
        <v>232698</v>
      </c>
      <c r="H24" s="33">
        <v>219464</v>
      </c>
      <c r="I24" s="36">
        <f t="shared" si="0"/>
        <v>204090</v>
      </c>
      <c r="J24" s="38">
        <f t="shared" si="1"/>
        <v>96.930952030966736</v>
      </c>
      <c r="K24" s="37">
        <v>19782638</v>
      </c>
      <c r="L24" s="41">
        <f t="shared" si="2"/>
        <v>96.930952030966736</v>
      </c>
    </row>
    <row r="25" spans="1:12" ht="36.75" customHeight="1">
      <c r="A25" s="44"/>
      <c r="B25" s="44"/>
      <c r="C25" s="3" t="s">
        <v>35</v>
      </c>
      <c r="D25" s="37">
        <v>4561465</v>
      </c>
      <c r="E25" s="37">
        <v>2106590</v>
      </c>
      <c r="F25" s="33">
        <v>27285</v>
      </c>
      <c r="G25" s="33">
        <v>33975</v>
      </c>
      <c r="H25" s="33">
        <v>33341</v>
      </c>
      <c r="I25" s="36">
        <f t="shared" si="0"/>
        <v>31533.666666666668</v>
      </c>
      <c r="J25" s="38">
        <f t="shared" si="1"/>
        <v>144.6538091563514</v>
      </c>
      <c r="K25" s="37">
        <v>4561465</v>
      </c>
      <c r="L25" s="41">
        <f t="shared" si="2"/>
        <v>144.6538091563514</v>
      </c>
    </row>
    <row r="26" spans="1:12">
      <c r="A26" s="5">
        <v>20</v>
      </c>
      <c r="B26" s="5" t="s">
        <v>26</v>
      </c>
      <c r="C26" s="3" t="s">
        <v>13</v>
      </c>
      <c r="D26" s="37">
        <v>1903041</v>
      </c>
      <c r="E26" s="37">
        <v>1255430</v>
      </c>
      <c r="F26" s="37">
        <v>405924</v>
      </c>
      <c r="G26" s="37">
        <v>485444</v>
      </c>
      <c r="H26" s="37">
        <v>436282</v>
      </c>
      <c r="I26" s="36">
        <f t="shared" si="0"/>
        <v>442550</v>
      </c>
      <c r="J26" s="38">
        <f t="shared" si="1"/>
        <v>4.3001717320076827</v>
      </c>
      <c r="K26" s="39">
        <f>2000000+1903041</f>
        <v>3903041</v>
      </c>
      <c r="L26" s="41">
        <f t="shared" si="2"/>
        <v>8.8194350920799902</v>
      </c>
    </row>
    <row r="27" spans="1:12">
      <c r="A27" s="26">
        <v>21</v>
      </c>
      <c r="B27" s="26" t="s">
        <v>26</v>
      </c>
      <c r="C27" s="3" t="s">
        <v>15</v>
      </c>
      <c r="D27" s="37">
        <v>261729</v>
      </c>
      <c r="E27" s="37">
        <v>2880</v>
      </c>
      <c r="F27" s="37">
        <v>131445</v>
      </c>
      <c r="G27" s="37">
        <v>154667</v>
      </c>
      <c r="H27" s="37">
        <v>134266</v>
      </c>
      <c r="I27" s="36">
        <f t="shared" si="0"/>
        <v>140126</v>
      </c>
      <c r="J27" s="38">
        <f t="shared" si="1"/>
        <v>1.867811826499008</v>
      </c>
      <c r="K27" s="39">
        <f>700000+261729+300260</f>
        <v>1261989</v>
      </c>
      <c r="L27" s="41">
        <f t="shared" si="2"/>
        <v>9.0061016513709085</v>
      </c>
    </row>
    <row r="28" spans="1:12">
      <c r="A28" s="26">
        <v>22</v>
      </c>
      <c r="B28" s="27" t="s">
        <v>26</v>
      </c>
      <c r="C28" s="3" t="s">
        <v>14</v>
      </c>
      <c r="D28" s="37">
        <v>262420</v>
      </c>
      <c r="E28" s="37">
        <v>2800</v>
      </c>
      <c r="F28" s="37">
        <v>145348</v>
      </c>
      <c r="G28" s="37">
        <v>171541</v>
      </c>
      <c r="H28" s="33">
        <v>139450</v>
      </c>
      <c r="I28" s="36">
        <f t="shared" si="0"/>
        <v>152113</v>
      </c>
      <c r="J28" s="38">
        <f t="shared" si="1"/>
        <v>1.7251648445563497</v>
      </c>
      <c r="K28" s="39">
        <f>800000+262420+316800</f>
        <v>1379220</v>
      </c>
      <c r="L28" s="41">
        <f t="shared" si="2"/>
        <v>9.0670751349325833</v>
      </c>
    </row>
    <row r="29" spans="1:12" ht="24">
      <c r="A29" s="6">
        <v>23</v>
      </c>
      <c r="B29" s="6" t="s">
        <v>29</v>
      </c>
      <c r="C29" s="3" t="s">
        <v>16</v>
      </c>
      <c r="D29" s="37">
        <v>47665</v>
      </c>
      <c r="E29" s="37">
        <v>9550</v>
      </c>
      <c r="F29" s="37">
        <v>5727</v>
      </c>
      <c r="G29" s="37">
        <v>7618</v>
      </c>
      <c r="H29" s="37">
        <v>5059</v>
      </c>
      <c r="I29" s="36">
        <f t="shared" si="0"/>
        <v>6134.666666666667</v>
      </c>
      <c r="J29" s="38">
        <f t="shared" si="1"/>
        <v>7.7697783090632466</v>
      </c>
      <c r="K29" s="37">
        <v>47665</v>
      </c>
      <c r="L29" s="41">
        <f t="shared" si="2"/>
        <v>7.7697783090632466</v>
      </c>
    </row>
    <row r="30" spans="1:12" ht="30" customHeight="1">
      <c r="A30" s="28">
        <v>24</v>
      </c>
      <c r="B30" s="28" t="s">
        <v>29</v>
      </c>
      <c r="C30" s="24" t="s">
        <v>17</v>
      </c>
      <c r="D30" s="37">
        <v>255844</v>
      </c>
      <c r="E30" s="37">
        <v>60100</v>
      </c>
      <c r="F30" s="37">
        <v>90273</v>
      </c>
      <c r="G30" s="37">
        <v>62192</v>
      </c>
      <c r="H30" s="37">
        <v>61927</v>
      </c>
      <c r="I30" s="36">
        <f t="shared" si="0"/>
        <v>71464</v>
      </c>
      <c r="J30" s="38">
        <f t="shared" si="1"/>
        <v>3.5800403000111944</v>
      </c>
      <c r="K30" s="39">
        <f>500000+255844+272850</f>
        <v>1028694</v>
      </c>
      <c r="L30" s="41">
        <f t="shared" si="2"/>
        <v>14.39457629016008</v>
      </c>
    </row>
    <row r="31" spans="1:12" ht="28.5" customHeight="1">
      <c r="A31" s="23">
        <v>25</v>
      </c>
      <c r="B31" s="23" t="s">
        <v>27</v>
      </c>
      <c r="C31" s="3" t="s">
        <v>18</v>
      </c>
      <c r="D31" s="37">
        <v>9767</v>
      </c>
      <c r="E31" s="37">
        <v>1216</v>
      </c>
      <c r="F31" s="33">
        <v>403</v>
      </c>
      <c r="G31" s="33">
        <v>346</v>
      </c>
      <c r="H31" s="37">
        <v>573</v>
      </c>
      <c r="I31" s="36">
        <f t="shared" si="0"/>
        <v>440.66666666666669</v>
      </c>
      <c r="J31" s="38">
        <f t="shared" si="1"/>
        <v>22.164145234493191</v>
      </c>
      <c r="K31" s="39">
        <f>8000+9767</f>
        <v>17767</v>
      </c>
      <c r="L31" s="41">
        <f t="shared" si="2"/>
        <v>40.318456883509832</v>
      </c>
    </row>
    <row r="32" spans="1:12" ht="60">
      <c r="A32" s="46">
        <v>26</v>
      </c>
      <c r="B32" s="46" t="s">
        <v>27</v>
      </c>
      <c r="C32" s="3" t="s">
        <v>19</v>
      </c>
      <c r="D32" s="37">
        <v>16710</v>
      </c>
      <c r="E32" s="37">
        <v>14837</v>
      </c>
      <c r="F32" s="33">
        <v>178</v>
      </c>
      <c r="G32" s="37">
        <v>1226</v>
      </c>
      <c r="H32" s="37">
        <v>1171</v>
      </c>
      <c r="I32" s="36">
        <f t="shared" si="0"/>
        <v>858.33333333333337</v>
      </c>
      <c r="J32" s="38">
        <f t="shared" si="1"/>
        <v>19.467961165048543</v>
      </c>
      <c r="K32" s="37">
        <v>16710</v>
      </c>
      <c r="L32" s="41">
        <f t="shared" si="2"/>
        <v>19.467961165048543</v>
      </c>
    </row>
    <row r="33" spans="1:12" ht="56.25" customHeight="1">
      <c r="A33" s="47"/>
      <c r="B33" s="47"/>
      <c r="C33" s="3" t="s">
        <v>47</v>
      </c>
      <c r="D33" s="37">
        <v>2382</v>
      </c>
      <c r="E33" s="37">
        <v>449</v>
      </c>
      <c r="F33" s="33">
        <v>1361</v>
      </c>
      <c r="G33" s="33">
        <v>1990</v>
      </c>
      <c r="H33" s="33">
        <v>932</v>
      </c>
      <c r="I33" s="36">
        <f t="shared" si="0"/>
        <v>1427.6666666666667</v>
      </c>
      <c r="J33" s="38">
        <f t="shared" si="1"/>
        <v>1.6684566892365165</v>
      </c>
      <c r="K33" s="39">
        <f>10000+2382</f>
        <v>12382</v>
      </c>
      <c r="L33" s="41">
        <f t="shared" si="2"/>
        <v>8.6728928321270136</v>
      </c>
    </row>
    <row r="34" spans="1:12" ht="48">
      <c r="A34" s="19">
        <v>27</v>
      </c>
      <c r="B34" s="17" t="s">
        <v>27</v>
      </c>
      <c r="C34" s="18" t="s">
        <v>20</v>
      </c>
      <c r="D34" s="37">
        <v>5880</v>
      </c>
      <c r="E34" s="37">
        <v>5370</v>
      </c>
      <c r="F34" s="37">
        <v>665</v>
      </c>
      <c r="G34" s="33">
        <v>651</v>
      </c>
      <c r="H34" s="33">
        <v>354</v>
      </c>
      <c r="I34" s="36">
        <f t="shared" si="0"/>
        <v>556.66666666666663</v>
      </c>
      <c r="J34" s="38">
        <f t="shared" si="1"/>
        <v>10.562874251497007</v>
      </c>
      <c r="K34" s="37">
        <v>5880</v>
      </c>
      <c r="L34" s="41">
        <f t="shared" si="2"/>
        <v>10.562874251497007</v>
      </c>
    </row>
    <row r="35" spans="1:12" ht="24">
      <c r="A35" s="7">
        <v>28</v>
      </c>
      <c r="B35" s="7" t="s">
        <v>27</v>
      </c>
      <c r="C35" s="3" t="s">
        <v>22</v>
      </c>
      <c r="D35" s="37">
        <v>17124</v>
      </c>
      <c r="E35" s="37">
        <v>7085</v>
      </c>
      <c r="F35" s="37">
        <v>675</v>
      </c>
      <c r="G35" s="37">
        <v>782</v>
      </c>
      <c r="H35" s="37">
        <v>668</v>
      </c>
      <c r="I35" s="36">
        <f t="shared" si="0"/>
        <v>708.33333333333337</v>
      </c>
      <c r="J35" s="38">
        <f t="shared" si="1"/>
        <v>24.175058823529412</v>
      </c>
      <c r="K35" s="37">
        <v>17124</v>
      </c>
      <c r="L35" s="41">
        <f t="shared" si="2"/>
        <v>24.175058823529412</v>
      </c>
    </row>
    <row r="36" spans="1:12" ht="72">
      <c r="A36" s="7">
        <v>29</v>
      </c>
      <c r="B36" s="7" t="s">
        <v>27</v>
      </c>
      <c r="C36" s="3" t="s">
        <v>21</v>
      </c>
      <c r="D36" s="37">
        <v>1658</v>
      </c>
      <c r="E36" s="37">
        <v>400</v>
      </c>
      <c r="F36" s="37">
        <v>282</v>
      </c>
      <c r="G36" s="37">
        <v>402</v>
      </c>
      <c r="H36" s="37">
        <v>384</v>
      </c>
      <c r="I36" s="36">
        <f t="shared" si="0"/>
        <v>356</v>
      </c>
      <c r="J36" s="38">
        <f t="shared" si="1"/>
        <v>4.6573033707865168</v>
      </c>
      <c r="K36" s="37">
        <v>1658</v>
      </c>
      <c r="L36" s="41">
        <f t="shared" si="2"/>
        <v>4.6573033707865168</v>
      </c>
    </row>
    <row r="37" spans="1:12" ht="24">
      <c r="A37" s="12">
        <v>30</v>
      </c>
      <c r="B37" s="12" t="s">
        <v>36</v>
      </c>
      <c r="C37" s="11" t="s">
        <v>37</v>
      </c>
      <c r="D37" s="37">
        <v>169987</v>
      </c>
      <c r="E37" s="37">
        <v>16160</v>
      </c>
      <c r="F37" s="33">
        <v>43098</v>
      </c>
      <c r="G37" s="33">
        <v>63053</v>
      </c>
      <c r="H37" s="33">
        <v>57704</v>
      </c>
      <c r="I37" s="36">
        <f t="shared" si="0"/>
        <v>54618.333333333336</v>
      </c>
      <c r="J37" s="38">
        <f t="shared" si="1"/>
        <v>3.1122699948124866</v>
      </c>
      <c r="K37" s="39">
        <f>200000+169987</f>
        <v>369987</v>
      </c>
      <c r="L37" s="41">
        <f t="shared" si="2"/>
        <v>6.7740441243782605</v>
      </c>
    </row>
    <row r="38" spans="1:12" ht="48">
      <c r="A38" s="12">
        <v>31</v>
      </c>
      <c r="B38" s="12" t="s">
        <v>36</v>
      </c>
      <c r="C38" s="11" t="s">
        <v>38</v>
      </c>
      <c r="D38" s="37">
        <v>146912</v>
      </c>
      <c r="E38" s="37">
        <v>50350</v>
      </c>
      <c r="F38" s="33">
        <v>14057</v>
      </c>
      <c r="G38" s="33">
        <v>20434</v>
      </c>
      <c r="H38" s="33">
        <v>19327</v>
      </c>
      <c r="I38" s="36">
        <f t="shared" si="0"/>
        <v>17939.333333333332</v>
      </c>
      <c r="J38" s="38">
        <f t="shared" si="1"/>
        <v>8.1893790181723585</v>
      </c>
      <c r="K38" s="39">
        <f>150000+146912</f>
        <v>296912</v>
      </c>
      <c r="L38" s="41">
        <f t="shared" si="2"/>
        <v>16.550893753019437</v>
      </c>
    </row>
    <row r="39" spans="1:12" ht="24">
      <c r="A39" s="13">
        <v>32</v>
      </c>
      <c r="B39" s="13" t="s">
        <v>39</v>
      </c>
      <c r="C39" s="11" t="s">
        <v>40</v>
      </c>
      <c r="D39" s="37">
        <v>1788564</v>
      </c>
      <c r="E39" s="37">
        <v>1674870</v>
      </c>
      <c r="F39" s="33">
        <v>13615</v>
      </c>
      <c r="G39" s="33">
        <v>28108</v>
      </c>
      <c r="H39" s="33">
        <v>19705</v>
      </c>
      <c r="I39" s="36">
        <f t="shared" si="0"/>
        <v>20476</v>
      </c>
      <c r="J39" s="38">
        <f t="shared" si="1"/>
        <v>87.349286970111351</v>
      </c>
      <c r="K39" s="37">
        <v>1788564</v>
      </c>
      <c r="L39" s="41">
        <f t="shared" si="2"/>
        <v>87.349286970111351</v>
      </c>
    </row>
    <row r="40" spans="1:12" ht="23.25" customHeight="1">
      <c r="A40" s="13">
        <v>33</v>
      </c>
      <c r="B40" s="13" t="s">
        <v>39</v>
      </c>
      <c r="C40" s="11" t="s">
        <v>41</v>
      </c>
      <c r="D40" s="37">
        <v>818710</v>
      </c>
      <c r="E40" s="37">
        <v>624915</v>
      </c>
      <c r="F40" s="33">
        <v>35433</v>
      </c>
      <c r="G40" s="33">
        <v>65558</v>
      </c>
      <c r="H40" s="33">
        <v>48039</v>
      </c>
      <c r="I40" s="36">
        <f t="shared" si="0"/>
        <v>49676.666666666664</v>
      </c>
      <c r="J40" s="38">
        <f t="shared" si="1"/>
        <v>16.48077568274844</v>
      </c>
      <c r="K40" s="37">
        <v>818710</v>
      </c>
      <c r="L40" s="41">
        <f t="shared" si="2"/>
        <v>16.48077568274844</v>
      </c>
    </row>
    <row r="41" spans="1:12" ht="24">
      <c r="A41" s="48">
        <v>34</v>
      </c>
      <c r="B41" s="48" t="s">
        <v>39</v>
      </c>
      <c r="C41" s="11" t="s">
        <v>42</v>
      </c>
      <c r="D41" s="37">
        <v>215285</v>
      </c>
      <c r="E41" s="37">
        <v>107851</v>
      </c>
      <c r="F41" s="33">
        <v>7672</v>
      </c>
      <c r="G41" s="33">
        <v>9578</v>
      </c>
      <c r="H41" s="33">
        <v>5327</v>
      </c>
      <c r="I41" s="36">
        <f t="shared" si="0"/>
        <v>7525.666666666667</v>
      </c>
      <c r="J41" s="38">
        <f t="shared" si="1"/>
        <v>28.606767949683306</v>
      </c>
      <c r="K41" s="37">
        <v>215285</v>
      </c>
      <c r="L41" s="41">
        <f t="shared" si="2"/>
        <v>28.606767949683306</v>
      </c>
    </row>
    <row r="42" spans="1:12" ht="24">
      <c r="A42" s="49"/>
      <c r="B42" s="49"/>
      <c r="C42" s="11" t="s">
        <v>43</v>
      </c>
      <c r="D42" s="37">
        <v>1126340</v>
      </c>
      <c r="E42" s="37">
        <v>1005837</v>
      </c>
      <c r="F42" s="37">
        <v>18954</v>
      </c>
      <c r="G42" s="37">
        <v>27322</v>
      </c>
      <c r="H42" s="37">
        <v>17194</v>
      </c>
      <c r="I42" s="36">
        <f t="shared" si="0"/>
        <v>21156.666666666668</v>
      </c>
      <c r="J42" s="38">
        <f t="shared" si="1"/>
        <v>53.23806522766661</v>
      </c>
      <c r="K42" s="37">
        <v>1126340</v>
      </c>
      <c r="L42" s="41">
        <f t="shared" si="2"/>
        <v>53.23806522766661</v>
      </c>
    </row>
    <row r="43" spans="1:12">
      <c r="A43" s="48">
        <v>35</v>
      </c>
      <c r="B43" s="48" t="s">
        <v>39</v>
      </c>
      <c r="C43" s="10" t="s">
        <v>44</v>
      </c>
      <c r="D43" s="37">
        <v>442847</v>
      </c>
      <c r="E43" s="37">
        <v>390396</v>
      </c>
      <c r="F43" s="33">
        <v>2817</v>
      </c>
      <c r="G43" s="33">
        <v>3408</v>
      </c>
      <c r="H43" s="33">
        <v>2411</v>
      </c>
      <c r="I43" s="36">
        <f t="shared" si="0"/>
        <v>2878.6666666666665</v>
      </c>
      <c r="J43" s="38">
        <f t="shared" si="1"/>
        <v>153.83754052802223</v>
      </c>
      <c r="K43" s="37">
        <v>442847</v>
      </c>
      <c r="L43" s="41">
        <f t="shared" si="2"/>
        <v>153.83754052802223</v>
      </c>
    </row>
    <row r="44" spans="1:12">
      <c r="A44" s="49"/>
      <c r="B44" s="49"/>
      <c r="C44" s="10" t="s">
        <v>45</v>
      </c>
      <c r="D44" s="37">
        <v>141270</v>
      </c>
      <c r="E44" s="37">
        <v>67341</v>
      </c>
      <c r="F44" s="33">
        <v>10423</v>
      </c>
      <c r="G44" s="33">
        <v>8244</v>
      </c>
      <c r="H44" s="33">
        <v>11122</v>
      </c>
      <c r="I44" s="36">
        <f t="shared" si="0"/>
        <v>9929.6666666666661</v>
      </c>
      <c r="J44" s="38">
        <f t="shared" si="1"/>
        <v>14.227063681224614</v>
      </c>
      <c r="K44" s="37">
        <v>141270</v>
      </c>
      <c r="L44" s="41">
        <f t="shared" si="2"/>
        <v>14.227063681224614</v>
      </c>
    </row>
  </sheetData>
  <mergeCells count="12">
    <mergeCell ref="B32:B33"/>
    <mergeCell ref="A32:A33"/>
    <mergeCell ref="B41:B42"/>
    <mergeCell ref="A41:A42"/>
    <mergeCell ref="B43:B44"/>
    <mergeCell ref="A43:A44"/>
    <mergeCell ref="A6:A7"/>
    <mergeCell ref="B6:B7"/>
    <mergeCell ref="A17:A19"/>
    <mergeCell ref="B17:B19"/>
    <mergeCell ref="A24:A25"/>
    <mergeCell ref="B24:B25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Ekaterine Adamia</cp:lastModifiedBy>
  <cp:lastPrinted>2019-07-16T10:02:32Z</cp:lastPrinted>
  <dcterms:created xsi:type="dcterms:W3CDTF">2017-06-30T08:35:19Z</dcterms:created>
  <dcterms:modified xsi:type="dcterms:W3CDTF">2019-07-29T13:58:13Z</dcterms:modified>
</cp:coreProperties>
</file>